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Lighting Electricity Savings 1" sheetId="2" r:id="rId2"/>
    <sheet name="Lighting Electricity Savings 2" sheetId="3" r:id="rId3"/>
    <sheet name="Plan B Efficiency 2020" sheetId="4" r:id="rId4"/>
    <sheet name="Plan B Efficiency 2020 (g)" sheetId="5" r:id="rId5"/>
  </sheets>
  <externalReferences>
    <externalReference r:id="rId8"/>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T">#REF!</definedName>
  </definedNames>
  <calcPr fullCalcOnLoad="1"/>
</workbook>
</file>

<file path=xl/sharedStrings.xml><?xml version="1.0" encoding="utf-8"?>
<sst xmlns="http://schemas.openxmlformats.org/spreadsheetml/2006/main" count="78" uniqueCount="72">
  <si>
    <t>World Electricity Consumption for Lighting by Sector and Potential Electricity Savings, 2005</t>
  </si>
  <si>
    <t>Potential Worldwide Electricity Savings by Switching to More-Efficient Lighting and Implementing System Control Technologies, 2005</t>
  </si>
  <si>
    <t>Plan B 4.0 - Supporting Data for Chapters 4 and 5 - Efficiency</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</si>
  <si>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</si>
  <si>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</si>
  <si>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</si>
  <si>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Lighting Sector</t>
  </si>
  <si>
    <t>Worldwide Electricity Consumption for Lighting in 2005</t>
  </si>
  <si>
    <t>Potential Electricity Savings</t>
  </si>
  <si>
    <t>Terawatt-hours</t>
  </si>
  <si>
    <t>Percent</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</si>
  <si>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</si>
  <si>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</si>
  <si>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</si>
  <si>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</si>
  <si>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</si>
  <si>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</si>
  <si>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</si>
  <si>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</si>
  <si>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</si>
  <si>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</si>
  <si>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</si>
  <si>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Source: Compiled by Earth Policy Institute from International Energy Agency (IEA), </t>
    </r>
    <r>
      <rPr>
        <i/>
        <sz val="10"/>
        <rFont val="Arial"/>
        <family val="2"/>
      </rPr>
      <t>Light's Labour's Lost: Policies for Energy-efficient Lighting</t>
    </r>
    <r>
      <rPr>
        <sz val="10"/>
        <rFont val="Arial"/>
        <family val="2"/>
      </rPr>
      <t xml:space="preserve"> (Paris: 2006); 2005 electricity consumption estimated from IEA, </t>
    </r>
    <r>
      <rPr>
        <i/>
        <sz val="10"/>
        <rFont val="Arial"/>
        <family val="2"/>
      </rPr>
      <t>World Energy Outlook 2006</t>
    </r>
    <r>
      <rPr>
        <sz val="10"/>
        <rFont val="Arial"/>
        <family val="2"/>
      </rPr>
      <t xml:space="preserve"> (Paris: 2006).</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</si>
  <si>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</si>
  <si>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t>Measure</t>
  </si>
  <si>
    <t>Electricity Savings</t>
  </si>
  <si>
    <t>Terawatt-hours per Year</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</si>
  <si>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</si>
  <si>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</si>
  <si>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</si>
  <si>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</si>
  <si>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</si>
  <si>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</si>
  <si>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</si>
  <si>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</si>
  <si>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</si>
  <si>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</si>
  <si>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</si>
  <si>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</si>
  <si>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t>Total Electricity Savings</t>
  </si>
  <si>
    <t>Notes: Unless otherwise noted, electricity savings is calculated by assuming the average efficacy of lighting in a particular sector is increased to the lighting efficacy of the best fluorescent systems in use today (92.3 lm/W).</t>
  </si>
  <si>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</si>
  <si>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</si>
  <si>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</si>
  <si>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</si>
  <si>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</si>
  <si>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</si>
  <si>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</si>
  <si>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</si>
  <si>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</si>
  <si>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</si>
  <si>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Energy Savings from Plan B Efficiency Improvements, 2020</t>
  </si>
  <si>
    <t>Sector</t>
  </si>
  <si>
    <t>Energy Savings in 2020</t>
  </si>
  <si>
    <t>Petajoules</t>
  </si>
  <si>
    <t>Lighting</t>
  </si>
  <si>
    <t>Appliances</t>
  </si>
  <si>
    <t>Buildings</t>
  </si>
  <si>
    <t>Industry</t>
  </si>
  <si>
    <t>Petrochemical</t>
  </si>
  <si>
    <t>Steel</t>
  </si>
  <si>
    <t>Cement</t>
  </si>
  <si>
    <t>Other (motor systems, aluminum, paper)</t>
  </si>
  <si>
    <t>Transport</t>
  </si>
  <si>
    <t>Total</t>
  </si>
  <si>
    <t>Summary:</t>
  </si>
  <si>
    <t>Projected increase in energy demand from 2006 to 2020</t>
  </si>
  <si>
    <t>Total energy savings from efficiency improvements in 2020</t>
  </si>
  <si>
    <t>Net change in energy demand from 2006 to 2020</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</si>
  <si>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</si>
  <si>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</si>
  <si>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t>GRAPH: Plan B Energy Efficiency Measures</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</si>
</sst>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 \-\ ##"/>
    <numFmt numFmtId="168" formatCode="0.000"/>
    <numFmt numFmtId="169" formatCode="&quot;Yes&quot;;&quot;Yes&quot;;&quot;No&quot;"/>
    <numFmt numFmtId="170" formatCode="&quot;True&quot;;&quot;True&quot;;&quot;False&quot;"/>
    <numFmt numFmtId="171" formatCode="&quot;On&quot;;&quot;On&quot;;&quot;Off&quot;"/>
    <numFmt numFmtId="172" formatCode="[$€-2]\ #,##0.00_);[Red]\([$€-2]\ #,##0.00\)"/>
    <numFmt numFmtId="173" formatCode="\ 0,000\ &quot;gal&quot;;\ \(0,000\ &quot;gal&quot;\)"/>
    <numFmt numFmtId="174" formatCode="0.0%"/>
    <numFmt numFmtId="175" formatCode="\ 0\ &quot;sf&quot;"/>
    <numFmt numFmtId="176" formatCode="\ 0\ &quot;SF&quot;"/>
    <numFmt numFmtId="177" formatCode="\ 0,000\ &quot;SF&quot;"/>
    <numFmt numFmtId="178" formatCode="\ 0.0\ &quot;GPF&quot;"/>
    <numFmt numFmtId="179" formatCode="\ 0\ &quot;flush&quot;"/>
    <numFmt numFmtId="180" formatCode="\ 0.0\ &quot;gal&quot;"/>
    <numFmt numFmtId="181" formatCode="\ 0\ &quot;gal&quot;"/>
    <numFmt numFmtId="182" formatCode="\ 0,000\ &quot;gal&quot;"/>
    <numFmt numFmtId="183" formatCode="_(* #,##0_);_(* \(#,##0\);_(* &quot;-&quot;??_);_(@_)"/>
    <numFmt numFmtId="184" formatCode="\ 0.0\ &quot;GPM&quot;"/>
    <numFmt numFmtId="185" formatCode="\ 0.00\ &quot;min&quot;"/>
    <numFmt numFmtId="186" formatCode="_(* #,##0.0_);_(* \(#,##0.0\);_(* &quot;-&quot;??_);_(@_)"/>
    <numFmt numFmtId="187" formatCode="\ 0\ &quot;min&quot;"/>
    <numFmt numFmtId="188" formatCode="[$$-409]#,##0"/>
    <numFmt numFmtId="189" formatCode="&quot;$&quot;#,##0"/>
    <numFmt numFmtId="190" formatCode="_(&quot;$&quot;* #,##0_);_(&quot;$&quot;* \(#,##0\);_(&quot;$&quot;* &quot;-&quot;??_);_(@_)"/>
    <numFmt numFmtId="191" formatCode="mmmm\ d\,\ yyyy"/>
    <numFmt numFmtId="192" formatCode="[$-409]dddd\,\ mmmm\ dd\,\ yyyy"/>
    <numFmt numFmtId="193" formatCode="[$-409]h:mm:ss\ AM/PM"/>
    <numFmt numFmtId="194" formatCode="#,##0.0_);\(#,##0.0\)"/>
    <numFmt numFmtId="195" formatCode="#,##0.0000"/>
    <numFmt numFmtId="196" formatCode="yyyy"/>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s>
  <fonts count="12">
    <font>
      <sz val="10"/>
      <name val="Arial"/>
      <family val="0"/>
    </font>
    <font>
      <sz val="8"/>
      <name val="Arial"/>
      <family val="0"/>
    </font>
    <font>
      <b/>
      <sz val="10"/>
      <name val="Arial"/>
      <family val="2"/>
    </font>
    <font>
      <u val="single"/>
      <sz val="10"/>
      <color indexed="12"/>
      <name val="Arial"/>
      <family val="0"/>
    </font>
    <font>
      <i/>
      <sz val="10"/>
      <name val="Arial"/>
      <family val="2"/>
    </font>
    <font>
      <vertAlign val="superscript"/>
      <sz val="10"/>
      <name val="Arial"/>
      <family val="2"/>
    </font>
    <font>
      <u val="single"/>
      <sz val="10"/>
      <color indexed="36"/>
      <name val="Arial"/>
      <family val="0"/>
    </font>
    <font>
      <u val="single"/>
      <sz val="10"/>
      <name val="Arial"/>
      <family val="0"/>
    </font>
    <font>
      <i/>
      <vertAlign val="subscript"/>
      <sz val="10"/>
      <name val="Arial"/>
      <family val="2"/>
    </font>
    <font>
      <sz val="15"/>
      <name val="Arial"/>
      <family val="2"/>
    </font>
    <font>
      <sz val="10.75"/>
      <name val="Arial"/>
      <family val="2"/>
    </font>
    <font>
      <sz val="9"/>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6" fontId="0" fillId="0" borderId="0" applyFill="0" applyBorder="0" applyAlignment="0" applyProtection="0"/>
  </cellStyleXfs>
  <cellXfs count="7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20" applyAlignment="1">
      <alignment/>
    </xf>
    <xf numFmtId="0" fontId="0" fillId="0" borderId="0" xfId="0" applyFont="1" applyAlignment="1">
      <alignment wrapText="1"/>
    </xf>
    <xf numFmtId="0" fontId="0" fillId="0" borderId="1" xfId="0" applyFont="1" applyBorder="1" applyAlignment="1">
      <alignment horizontal="left"/>
    </xf>
    <xf numFmtId="0" fontId="0" fillId="0" borderId="1" xfId="0" applyFont="1" applyBorder="1" applyAlignment="1">
      <alignment horizontal="right" wrapText="1"/>
    </xf>
    <xf numFmtId="0" fontId="0" fillId="0" borderId="0"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right"/>
    </xf>
    <xf numFmtId="0" fontId="0" fillId="0" borderId="0" xfId="0" applyFont="1" applyBorder="1" applyAlignment="1">
      <alignment/>
    </xf>
    <xf numFmtId="3" fontId="0" fillId="0" borderId="0" xfId="0" applyNumberFormat="1" applyFont="1" applyBorder="1" applyAlignment="1">
      <alignment horizontal="right"/>
    </xf>
    <xf numFmtId="3" fontId="0" fillId="0" borderId="0" xfId="0" applyNumberFormat="1" applyFont="1" applyBorder="1" applyAlignment="1">
      <alignment/>
    </xf>
    <xf numFmtId="3" fontId="0" fillId="0" borderId="0" xfId="0" applyNumberFormat="1" applyFont="1" applyAlignment="1">
      <alignment horizontal="right"/>
    </xf>
    <xf numFmtId="3" fontId="0" fillId="0" borderId="0" xfId="0" applyNumberFormat="1" applyFont="1" applyAlignment="1">
      <alignment/>
    </xf>
    <xf numFmtId="0" fontId="0" fillId="0" borderId="0" xfId="0" applyFont="1" applyAlignment="1">
      <alignment horizontal="left" indent="2"/>
    </xf>
    <xf numFmtId="0" fontId="0" fillId="0" borderId="0" xfId="0" applyFont="1" applyBorder="1" applyAlignment="1">
      <alignment horizontal="left" indent="2"/>
    </xf>
    <xf numFmtId="0" fontId="0" fillId="0" borderId="1" xfId="0" applyFont="1" applyBorder="1" applyAlignment="1">
      <alignment/>
    </xf>
    <xf numFmtId="3" fontId="0" fillId="0" borderId="1" xfId="0" applyNumberFormat="1" applyFont="1" applyBorder="1" applyAlignment="1">
      <alignment horizontal="right"/>
    </xf>
    <xf numFmtId="3" fontId="0" fillId="0" borderId="1" xfId="0" applyNumberFormat="1" applyFont="1" applyBorder="1" applyAlignment="1">
      <alignment/>
    </xf>
    <xf numFmtId="0" fontId="0" fillId="0" borderId="0" xfId="0" applyNumberFormat="1" applyFont="1" applyBorder="1" applyAlignment="1">
      <alignment vertical="top" wrapText="1"/>
    </xf>
    <xf numFmtId="0" fontId="0" fillId="0" borderId="0" xfId="0" applyFont="1" applyBorder="1" applyAlignment="1">
      <alignment horizontal="right"/>
    </xf>
    <xf numFmtId="0" fontId="3" fillId="0" borderId="0" xfId="20" applyFont="1" applyBorder="1" applyAlignment="1">
      <alignment/>
    </xf>
    <xf numFmtId="0" fontId="2" fillId="0" borderId="0" xfId="0" applyFont="1" applyBorder="1" applyAlignment="1">
      <alignment vertical="top" wrapText="1"/>
    </xf>
    <xf numFmtId="0" fontId="5"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2" fillId="0" borderId="0" xfId="0" applyFont="1" applyAlignment="1">
      <alignment vertical="top"/>
    </xf>
    <xf numFmtId="0" fontId="0" fillId="0" borderId="0" xfId="0" applyFont="1" applyAlignment="1" quotePrefix="1">
      <alignment/>
    </xf>
    <xf numFmtId="0" fontId="2" fillId="0" borderId="0" xfId="0" applyFont="1" applyBorder="1" applyAlignment="1">
      <alignment horizontal="lef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0" fontId="2" fillId="0" borderId="1" xfId="0" applyFont="1" applyBorder="1" applyAlignment="1">
      <alignment/>
    </xf>
    <xf numFmtId="3" fontId="2" fillId="0" borderId="1" xfId="0" applyNumberFormat="1" applyFont="1" applyBorder="1" applyAlignment="1">
      <alignment/>
    </xf>
    <xf numFmtId="0" fontId="2" fillId="0" borderId="0" xfId="0" applyFont="1" applyBorder="1" applyAlignment="1">
      <alignment/>
    </xf>
    <xf numFmtId="0" fontId="0" fillId="0" borderId="0" xfId="0" applyFont="1" applyBorder="1" applyAlignment="1">
      <alignment vertical="top" wrapText="1"/>
    </xf>
    <xf numFmtId="0" fontId="5"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0" fillId="0" borderId="0" xfId="0" applyFont="1" applyBorder="1" applyAlignment="1">
      <alignment vertical="top" wrapText="1"/>
    </xf>
    <xf numFmtId="0" fontId="3" fillId="0" borderId="0" xfId="20" applyBorder="1" applyAlignment="1">
      <alignment/>
    </xf>
    <xf numFmtId="0" fontId="3" fillId="0" borderId="0" xfId="20" applyAlignment="1">
      <alignment horizontal="left" wrapText="1"/>
    </xf>
    <xf numFmtId="0" fontId="0" fillId="0" borderId="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0" xfId="0" applyFont="1" applyFill="1" applyBorder="1" applyAlignment="1">
      <alignment horizontal="left"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xf>
    <xf numFmtId="0" fontId="0" fillId="0" borderId="1" xfId="0" applyBorder="1" applyAlignment="1">
      <alignment/>
    </xf>
    <xf numFmtId="0" fontId="0" fillId="0" borderId="1" xfId="0" applyBorder="1" applyAlignment="1">
      <alignment horizontal="right" wrapText="1"/>
    </xf>
    <xf numFmtId="0" fontId="0" fillId="0" borderId="0" xfId="0" applyAlignment="1">
      <alignment horizontal="right"/>
    </xf>
    <xf numFmtId="3" fontId="0" fillId="0" borderId="0" xfId="0" applyNumberFormat="1" applyAlignment="1">
      <alignment/>
    </xf>
    <xf numFmtId="0" fontId="4" fillId="0" borderId="0" xfId="0" applyFont="1" applyAlignment="1">
      <alignment horizontal="left" indent="2"/>
    </xf>
    <xf numFmtId="3" fontId="4" fillId="0" borderId="0" xfId="0" applyNumberFormat="1" applyFont="1" applyAlignment="1">
      <alignment/>
    </xf>
    <xf numFmtId="0" fontId="4" fillId="0" borderId="0" xfId="0" applyFont="1" applyFill="1" applyAlignment="1">
      <alignment horizontal="left" indent="2"/>
    </xf>
    <xf numFmtId="3" fontId="4" fillId="0" borderId="0" xfId="0" applyNumberFormat="1" applyFont="1" applyFill="1" applyAlignment="1">
      <alignment/>
    </xf>
    <xf numFmtId="0" fontId="0" fillId="0" borderId="0" xfId="0" applyBorder="1" applyAlignment="1">
      <alignment/>
    </xf>
    <xf numFmtId="3" fontId="7" fillId="0" borderId="0" xfId="0" applyNumberFormat="1" applyFont="1" applyBorder="1" applyAlignment="1">
      <alignment/>
    </xf>
    <xf numFmtId="3" fontId="0" fillId="0" borderId="0" xfId="0" applyNumberFormat="1" applyBorder="1" applyAlignment="1">
      <alignment/>
    </xf>
    <xf numFmtId="0" fontId="0" fillId="0" borderId="1" xfId="0" applyFill="1" applyBorder="1" applyAlignment="1">
      <alignment/>
    </xf>
    <xf numFmtId="3" fontId="0" fillId="0" borderId="1" xfId="0" applyNumberFormat="1" applyBorder="1" applyAlignment="1">
      <alignment/>
    </xf>
    <xf numFmtId="0" fontId="0" fillId="0" borderId="0" xfId="0" applyFill="1" applyBorder="1" applyAlignment="1">
      <alignment/>
    </xf>
    <xf numFmtId="0" fontId="0" fillId="0" borderId="0" xfId="0" applyBorder="1" applyAlignment="1">
      <alignment wrapText="1"/>
    </xf>
    <xf numFmtId="0" fontId="0" fillId="0" borderId="1" xfId="0" applyBorder="1" applyAlignment="1">
      <alignment wrapText="1"/>
    </xf>
    <xf numFmtId="0" fontId="0" fillId="0" borderId="0" xfId="0" applyFont="1" applyAlignment="1">
      <alignment horizontal="left" vertical="top" wrapText="1"/>
    </xf>
    <xf numFmtId="0" fontId="0" fillId="0" borderId="0" xfId="0" applyAlignment="1">
      <alignment wrapText="1"/>
    </xf>
    <xf numFmtId="0" fontId="0" fillId="0" borderId="0" xfId="20" applyFont="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yle 29"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56111910"/>
        <c:axId val="21141215"/>
      </c:areaChart>
      <c:catAx>
        <c:axId val="5611191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141215"/>
        <c:crosses val="autoZero"/>
        <c:auto val="1"/>
        <c:lblOffset val="100"/>
        <c:noMultiLvlLbl val="0"/>
      </c:catAx>
      <c:valAx>
        <c:axId val="21141215"/>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111910"/>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1"/>
  <sheetViews>
    <sheetView tabSelected="1" workbookViewId="0" topLeftCell="A1">
      <selection activeCell="A1" sqref="A1"/>
    </sheetView>
  </sheetViews>
  <sheetFormatPr defaultColWidth="9.140625" defaultRowHeight="12.75"/>
  <cols>
    <col min="1" max="1" width="80.8515625" style="0" customWidth="1"/>
  </cols>
  <sheetData>
    <row r="1" ht="12.75">
      <c r="A1" s="1" t="s">
        <v>2</v>
      </c>
    </row>
    <row r="3" ht="12.75">
      <c r="A3" s="45" t="s">
        <v>0</v>
      </c>
    </row>
    <row r="4" ht="25.5">
      <c r="A4" s="45" t="s">
        <v>1</v>
      </c>
    </row>
    <row r="5" ht="12.75">
      <c r="A5" s="45" t="s">
        <v>51</v>
      </c>
    </row>
    <row r="6" ht="12.75">
      <c r="A6" s="75" t="s">
        <v>71</v>
      </c>
    </row>
    <row r="8" ht="12.75">
      <c r="A8" s="2" t="s">
        <v>3</v>
      </c>
    </row>
    <row r="9" ht="12.75">
      <c r="A9" s="3" t="s">
        <v>4</v>
      </c>
    </row>
    <row r="10" ht="12.75">
      <c r="A10" s="2"/>
    </row>
    <row r="11" ht="38.25">
      <c r="A11" s="4" t="s">
        <v>5</v>
      </c>
    </row>
  </sheetData>
  <hyperlinks>
    <hyperlink ref="A9" r:id="rId1" tooltip="blocked::http://www.earthpolicy.org/index.php?/books/pb4/pb4_data" display="http://www.earthpolicy.org/index.php?/books/pb4/pb4_data"/>
    <hyperlink ref="A3" location="'World Elect Cons by Sector'!A1" display="World Electricity Consumption for Lighting by Sector and Potential Electricity Savings, 2005"/>
    <hyperlink ref="A4" location="'Potential World Elect Savings'!A1" display="Potential Worldwide Electricity Savings by Switching to More-Efficient Lighting and Implementing System Control Technologies, 2005"/>
    <hyperlink ref="A5" location="'Plan B Efficiency 2020'!A1" display="Energy Savings from Plan B Efficiency Improvements, 2020"/>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166"/>
  <sheetViews>
    <sheetView workbookViewId="0" topLeftCell="A1">
      <selection activeCell="A1" sqref="A1"/>
    </sheetView>
  </sheetViews>
  <sheetFormatPr defaultColWidth="9.140625" defaultRowHeight="12.75"/>
  <cols>
    <col min="1" max="2" width="9.140625" style="2" customWidth="1"/>
    <col min="3" max="3" width="9.8515625" style="2" customWidth="1"/>
    <col min="4" max="4" width="14.7109375" style="2" customWidth="1"/>
    <col min="5" max="5" width="13.28125" style="2" customWidth="1"/>
    <col min="6" max="6" width="9.421875" style="2" customWidth="1"/>
    <col min="7" max="8" width="9.140625" style="2" customWidth="1"/>
    <col min="19" max="16384" width="9.140625" style="2" customWidth="1"/>
  </cols>
  <sheetData>
    <row r="1" ht="16.5" customHeight="1">
      <c r="A1" s="1" t="s">
        <v>0</v>
      </c>
    </row>
    <row r="3" spans="1:18" s="9" customFormat="1" ht="53.25" customHeight="1">
      <c r="A3" s="46" t="s">
        <v>6</v>
      </c>
      <c r="B3" s="46"/>
      <c r="C3" s="46"/>
      <c r="D3" s="6" t="s">
        <v>7</v>
      </c>
      <c r="E3" s="6" t="s">
        <v>8</v>
      </c>
      <c r="F3" s="6" t="s">
        <v>8</v>
      </c>
      <c r="G3" s="7"/>
      <c r="H3" s="7"/>
      <c r="I3" s="8"/>
      <c r="J3" s="8"/>
      <c r="K3" s="8"/>
      <c r="L3" s="8"/>
      <c r="M3" s="8"/>
      <c r="N3" s="8"/>
      <c r="O3" s="8"/>
      <c r="P3" s="8"/>
      <c r="Q3" s="8"/>
      <c r="R3" s="8"/>
    </row>
    <row r="4" spans="4:6" ht="14.25" customHeight="1">
      <c r="D4" s="10" t="s">
        <v>9</v>
      </c>
      <c r="E4" s="10" t="s">
        <v>9</v>
      </c>
      <c r="F4" s="10" t="s">
        <v>10</v>
      </c>
    </row>
    <row r="5" spans="4:5" ht="12.75">
      <c r="D5" s="10"/>
      <c r="E5" s="10"/>
    </row>
    <row r="6" spans="1:6" ht="12.75">
      <c r="A6" s="11" t="s">
        <v>11</v>
      </c>
      <c r="B6" s="11"/>
      <c r="C6" s="11"/>
      <c r="D6" s="12">
        <f>811*1.288847</f>
        <v>1045.254917</v>
      </c>
      <c r="E6" s="12">
        <v>826.0419512195122</v>
      </c>
      <c r="F6" s="13">
        <f>(E6/D6)*100</f>
        <v>79.0277986532076</v>
      </c>
    </row>
    <row r="7" spans="1:6" ht="12.75">
      <c r="A7" s="11"/>
      <c r="B7" s="11"/>
      <c r="C7" s="11"/>
      <c r="D7" s="12"/>
      <c r="E7" s="12"/>
      <c r="F7" s="13"/>
    </row>
    <row r="8" spans="1:6" ht="12.75">
      <c r="A8" s="2" t="s">
        <v>12</v>
      </c>
      <c r="D8" s="14">
        <f>1133*1.288847</f>
        <v>1460.263651</v>
      </c>
      <c r="E8" s="15">
        <v>970.5</v>
      </c>
      <c r="F8" s="15">
        <f>(E8/D8)*100</f>
        <v>66.46060109319258</v>
      </c>
    </row>
    <row r="9" spans="1:6" ht="12.75">
      <c r="A9" s="16" t="s">
        <v>13</v>
      </c>
      <c r="D9" s="12">
        <f>710*1.288847</f>
        <v>915.0813700000001</v>
      </c>
      <c r="E9" s="14"/>
      <c r="F9" s="15"/>
    </row>
    <row r="10" spans="1:6" ht="12.75">
      <c r="A10" s="17" t="s">
        <v>14</v>
      </c>
      <c r="B10" s="11"/>
      <c r="C10" s="11"/>
      <c r="D10" s="12">
        <f>D8-D9</f>
        <v>545.1822809999999</v>
      </c>
      <c r="E10" s="12"/>
      <c r="F10" s="13"/>
    </row>
    <row r="11" spans="1:6" ht="12.75">
      <c r="A11" s="17"/>
      <c r="B11" s="11"/>
      <c r="C11" s="11"/>
      <c r="D11" s="12"/>
      <c r="E11" s="12"/>
      <c r="F11" s="13"/>
    </row>
    <row r="12" spans="1:6" ht="12.75">
      <c r="A12" s="11" t="s">
        <v>15</v>
      </c>
      <c r="B12" s="11"/>
      <c r="C12" s="11"/>
      <c r="D12" s="12">
        <f>490*1.288847</f>
        <v>631.53503</v>
      </c>
      <c r="E12" s="12">
        <v>307.2</v>
      </c>
      <c r="F12" s="13">
        <f>(E12/D12)*100</f>
        <v>48.64338245813538</v>
      </c>
    </row>
    <row r="13" spans="1:6" ht="12.75">
      <c r="A13" s="11"/>
      <c r="B13" s="11"/>
      <c r="C13" s="11"/>
      <c r="D13" s="12"/>
      <c r="E13" s="12"/>
      <c r="F13" s="13"/>
    </row>
    <row r="14" spans="1:6" ht="12.75">
      <c r="A14" s="2" t="s">
        <v>16</v>
      </c>
      <c r="D14" s="14">
        <f>218*1.288847</f>
        <v>280.96864600000004</v>
      </c>
      <c r="E14" s="14">
        <v>112.8436542</v>
      </c>
      <c r="F14" s="15">
        <f>(E14/D14)*100</f>
        <v>40.16236537652674</v>
      </c>
    </row>
    <row r="15" spans="1:6" ht="12.75">
      <c r="A15" s="16" t="s">
        <v>17</v>
      </c>
      <c r="D15" s="14">
        <f>114*1.288847</f>
        <v>146.928558</v>
      </c>
      <c r="E15" s="14"/>
      <c r="F15" s="15"/>
    </row>
    <row r="16" spans="1:6" ht="12.75">
      <c r="A16" s="16" t="s">
        <v>18</v>
      </c>
      <c r="D16" s="14">
        <f>88*1.288847</f>
        <v>113.418536</v>
      </c>
      <c r="E16" s="14"/>
      <c r="F16" s="15"/>
    </row>
    <row r="17" spans="1:6" ht="12.75">
      <c r="A17" s="17" t="s">
        <v>19</v>
      </c>
      <c r="B17" s="11"/>
      <c r="C17" s="11"/>
      <c r="D17" s="12">
        <f>15*1.288847</f>
        <v>19.332705</v>
      </c>
      <c r="E17" s="12"/>
      <c r="F17" s="13"/>
    </row>
    <row r="18" spans="4:6" ht="12.75">
      <c r="D18" s="14"/>
      <c r="E18" s="14"/>
      <c r="F18" s="15"/>
    </row>
    <row r="19" spans="1:8" ht="12.75">
      <c r="A19" s="5" t="s">
        <v>20</v>
      </c>
      <c r="B19" s="18"/>
      <c r="C19" s="18"/>
      <c r="D19" s="19">
        <f>D6+D8+D12+D14</f>
        <v>3418.022244</v>
      </c>
      <c r="E19" s="19">
        <f>SUM(E6:E14)</f>
        <v>2216.585605419512</v>
      </c>
      <c r="F19" s="20">
        <f>(E19/D19)*100</f>
        <v>64.84994675826084</v>
      </c>
      <c r="G19" s="11"/>
      <c r="H19" s="11"/>
    </row>
    <row r="20" spans="1:8" ht="12.75">
      <c r="A20" s="11"/>
      <c r="B20" s="11"/>
      <c r="C20" s="11"/>
      <c r="D20" s="11"/>
      <c r="E20" s="11"/>
      <c r="F20" s="11"/>
      <c r="G20" s="11"/>
      <c r="H20" s="11"/>
    </row>
    <row r="21" spans="1:8" ht="12.75" customHeight="1">
      <c r="A21" s="47" t="s">
        <v>21</v>
      </c>
      <c r="B21" s="47"/>
      <c r="C21" s="47"/>
      <c r="D21" s="47"/>
      <c r="E21" s="47"/>
      <c r="F21" s="47"/>
      <c r="G21" s="47"/>
      <c r="H21" s="47"/>
    </row>
    <row r="22" spans="1:8" ht="12.75">
      <c r="A22" s="47"/>
      <c r="B22" s="47"/>
      <c r="C22" s="47"/>
      <c r="D22" s="47"/>
      <c r="E22" s="47"/>
      <c r="F22" s="47"/>
      <c r="G22" s="47"/>
      <c r="H22" s="47"/>
    </row>
    <row r="23" spans="1:8" ht="12.75">
      <c r="A23" s="47"/>
      <c r="B23" s="47"/>
      <c r="C23" s="47"/>
      <c r="D23" s="47"/>
      <c r="E23" s="47"/>
      <c r="F23" s="47"/>
      <c r="G23" s="47"/>
      <c r="H23" s="47"/>
    </row>
    <row r="24" spans="1:8" ht="12.75">
      <c r="A24" s="47"/>
      <c r="B24" s="47"/>
      <c r="C24" s="47"/>
      <c r="D24" s="47"/>
      <c r="E24" s="47"/>
      <c r="F24" s="47"/>
      <c r="G24" s="47"/>
      <c r="H24" s="47"/>
    </row>
    <row r="25" spans="1:8" ht="12.75">
      <c r="A25" s="47"/>
      <c r="B25" s="47"/>
      <c r="C25" s="47"/>
      <c r="D25" s="47"/>
      <c r="E25" s="47"/>
      <c r="F25" s="47"/>
      <c r="G25" s="47"/>
      <c r="H25" s="47"/>
    </row>
    <row r="26" spans="1:8" ht="12.75">
      <c r="A26" s="47"/>
      <c r="B26" s="47"/>
      <c r="C26" s="47"/>
      <c r="D26" s="47"/>
      <c r="E26" s="47"/>
      <c r="F26" s="47"/>
      <c r="G26" s="47"/>
      <c r="H26" s="47"/>
    </row>
    <row r="27" spans="1:8" ht="12.75">
      <c r="A27" s="47"/>
      <c r="B27" s="47"/>
      <c r="C27" s="47"/>
      <c r="D27" s="47"/>
      <c r="E27" s="47"/>
      <c r="F27" s="47"/>
      <c r="G27" s="47"/>
      <c r="H27" s="47"/>
    </row>
    <row r="28" spans="1:8" ht="12.75">
      <c r="A28" s="47"/>
      <c r="B28" s="47"/>
      <c r="C28" s="47"/>
      <c r="D28" s="47"/>
      <c r="E28" s="47"/>
      <c r="F28" s="47"/>
      <c r="G28" s="47"/>
      <c r="H28" s="47"/>
    </row>
    <row r="29" spans="1:8" ht="12.75">
      <c r="A29" s="47"/>
      <c r="B29" s="47"/>
      <c r="C29" s="47"/>
      <c r="D29" s="47"/>
      <c r="E29" s="47"/>
      <c r="F29" s="47"/>
      <c r="G29" s="47"/>
      <c r="H29" s="47"/>
    </row>
    <row r="30" spans="1:8" ht="12.75">
      <c r="A30" s="47"/>
      <c r="B30" s="47"/>
      <c r="C30" s="47"/>
      <c r="D30" s="47"/>
      <c r="E30" s="47"/>
      <c r="F30" s="47"/>
      <c r="G30" s="47"/>
      <c r="H30" s="47"/>
    </row>
    <row r="31" spans="1:8" ht="14.25" customHeight="1">
      <c r="A31" s="47"/>
      <c r="B31" s="47"/>
      <c r="C31" s="47"/>
      <c r="D31" s="47"/>
      <c r="E31" s="47"/>
      <c r="F31" s="47"/>
      <c r="G31" s="47"/>
      <c r="H31" s="47"/>
    </row>
    <row r="32" spans="1:8" ht="12.75">
      <c r="A32" s="11"/>
      <c r="B32" s="21"/>
      <c r="C32" s="21"/>
      <c r="D32" s="21"/>
      <c r="E32" s="21"/>
      <c r="F32" s="21"/>
      <c r="G32" s="21"/>
      <c r="H32" s="21"/>
    </row>
    <row r="33" spans="1:8" ht="12" customHeight="1">
      <c r="A33" s="48" t="s">
        <v>22</v>
      </c>
      <c r="B33" s="48"/>
      <c r="C33" s="48"/>
      <c r="D33" s="48"/>
      <c r="E33" s="48"/>
      <c r="F33" s="48"/>
      <c r="G33" s="48"/>
      <c r="H33" s="48"/>
    </row>
    <row r="34" spans="1:8" ht="13.5" customHeight="1">
      <c r="A34" s="48"/>
      <c r="B34" s="48"/>
      <c r="C34" s="48"/>
      <c r="D34" s="48"/>
      <c r="E34" s="48"/>
      <c r="F34" s="48"/>
      <c r="G34" s="48"/>
      <c r="H34" s="48"/>
    </row>
    <row r="35" spans="1:8" ht="13.5" customHeight="1">
      <c r="A35" s="48"/>
      <c r="B35" s="48"/>
      <c r="C35" s="48"/>
      <c r="D35" s="48"/>
      <c r="E35" s="48"/>
      <c r="F35" s="48"/>
      <c r="G35" s="48"/>
      <c r="H35" s="48"/>
    </row>
    <row r="36" ht="14.25" customHeight="1"/>
    <row r="37" spans="1:8" ht="12.75" customHeight="1">
      <c r="A37" s="49" t="s">
        <v>23</v>
      </c>
      <c r="B37" s="49"/>
      <c r="C37" s="49"/>
      <c r="D37" s="49"/>
      <c r="E37" s="49"/>
      <c r="F37" s="49"/>
      <c r="G37" s="49"/>
      <c r="H37" s="49"/>
    </row>
    <row r="38" spans="1:19" ht="12.75" customHeight="1">
      <c r="A38" s="49"/>
      <c r="B38" s="49"/>
      <c r="C38" s="49"/>
      <c r="D38" s="49"/>
      <c r="E38" s="49"/>
      <c r="F38" s="49"/>
      <c r="G38" s="49"/>
      <c r="H38" s="49"/>
      <c r="S38" s="11"/>
    </row>
    <row r="39" spans="1:19" ht="14.25" customHeight="1">
      <c r="A39" s="49"/>
      <c r="B39" s="49"/>
      <c r="C39" s="49"/>
      <c r="D39" s="49"/>
      <c r="E39" s="49"/>
      <c r="F39" s="49"/>
      <c r="G39" s="49"/>
      <c r="H39" s="49"/>
      <c r="S39" s="11"/>
    </row>
    <row r="40" s="10" customFormat="1" ht="12.75" customHeight="1">
      <c r="S40" s="22"/>
    </row>
    <row r="41" spans="1:19" ht="12.75" customHeight="1">
      <c r="A41" s="23"/>
      <c r="S41" s="11"/>
    </row>
    <row r="42" ht="11.25" customHeight="1"/>
    <row r="43" ht="14.25" customHeight="1"/>
    <row r="44" ht="13.5" customHeight="1"/>
    <row r="46" ht="13.5" customHeight="1"/>
    <row r="52" ht="13.5" customHeight="1"/>
    <row r="58" ht="12.75" customHeight="1"/>
    <row r="66" ht="18" customHeight="1"/>
    <row r="67" ht="12.75" customHeight="1"/>
    <row r="68" ht="15" customHeight="1">
      <c r="S68" s="24"/>
    </row>
    <row r="69" ht="15.75" customHeight="1"/>
    <row r="70" ht="12.75" customHeight="1">
      <c r="S70" s="25"/>
    </row>
    <row r="71" ht="12.75" customHeight="1">
      <c r="S71" s="25"/>
    </row>
    <row r="72" ht="14.25" customHeight="1">
      <c r="S72" s="25"/>
    </row>
    <row r="73" ht="0.75" customHeight="1">
      <c r="S73" s="25"/>
    </row>
    <row r="74" ht="12.75" customHeight="1">
      <c r="S74" s="25"/>
    </row>
    <row r="75" ht="14.25" customHeight="1">
      <c r="S75" s="25"/>
    </row>
    <row r="76" ht="12.75" customHeight="1">
      <c r="S76" s="25"/>
    </row>
    <row r="77" ht="12.75" customHeight="1">
      <c r="S77" s="25"/>
    </row>
    <row r="78" ht="15" customHeight="1">
      <c r="S78" s="25"/>
    </row>
    <row r="79" ht="15" customHeight="1">
      <c r="S79" s="26"/>
    </row>
    <row r="80" ht="12.75" customHeight="1">
      <c r="S80" s="26"/>
    </row>
    <row r="81" ht="14.25" customHeight="1"/>
    <row r="82" ht="12.75" customHeight="1">
      <c r="S82" s="26"/>
    </row>
    <row r="83" ht="12.75" customHeight="1">
      <c r="S83" s="26"/>
    </row>
    <row r="84" ht="46.5" customHeight="1">
      <c r="S84" s="26"/>
    </row>
    <row r="85" ht="14.25" customHeight="1" hidden="1">
      <c r="S85" s="26"/>
    </row>
    <row r="86" ht="9.75" customHeight="1" hidden="1">
      <c r="S86" s="26"/>
    </row>
    <row r="87" ht="12.75" customHeight="1">
      <c r="S87" s="26"/>
    </row>
    <row r="88" ht="12.75">
      <c r="S88" s="26"/>
    </row>
    <row r="89" ht="12.75">
      <c r="S89" s="26"/>
    </row>
    <row r="90" ht="12.75">
      <c r="S90" s="26"/>
    </row>
    <row r="91" ht="15.75" customHeight="1">
      <c r="S91" s="26"/>
    </row>
    <row r="92" ht="9.75" customHeight="1"/>
    <row r="93" ht="12.75" customHeight="1">
      <c r="S93" s="26"/>
    </row>
    <row r="94" ht="12.75">
      <c r="S94" s="26"/>
    </row>
    <row r="95" ht="12.75">
      <c r="S95" s="26"/>
    </row>
    <row r="96" ht="12.75">
      <c r="S96" s="26"/>
    </row>
    <row r="97" ht="12.75">
      <c r="S97" s="26"/>
    </row>
    <row r="98" ht="12.75">
      <c r="S98" s="26"/>
    </row>
    <row r="99" ht="14.25" customHeight="1">
      <c r="S99" s="26"/>
    </row>
    <row r="100" ht="14.25" customHeight="1">
      <c r="S100" s="27"/>
    </row>
    <row r="101" ht="12.75" customHeight="1">
      <c r="S101" s="26"/>
    </row>
    <row r="102" ht="12.75">
      <c r="S102" s="26"/>
    </row>
    <row r="103" ht="12.75">
      <c r="S103" s="26"/>
    </row>
    <row r="104" ht="12.75">
      <c r="S104" s="26"/>
    </row>
    <row r="105" ht="15" customHeight="1">
      <c r="S105" s="26"/>
    </row>
    <row r="107" ht="12.75" customHeight="1">
      <c r="S107" s="26"/>
    </row>
    <row r="108" ht="14.25" customHeight="1">
      <c r="S108" s="26"/>
    </row>
    <row r="110" ht="12.75" customHeight="1">
      <c r="S110" s="26"/>
    </row>
    <row r="111" ht="12.75">
      <c r="S111" s="26"/>
    </row>
    <row r="112" ht="15" customHeight="1">
      <c r="S112" s="26"/>
    </row>
    <row r="113" ht="12.75">
      <c r="S113" s="26"/>
    </row>
    <row r="114" spans="1:19" ht="14.25" customHeight="1">
      <c r="A114" s="26"/>
      <c r="B114" s="26"/>
      <c r="C114" s="26"/>
      <c r="D114" s="26"/>
      <c r="E114" s="26"/>
      <c r="F114" s="26"/>
      <c r="G114" s="26"/>
      <c r="H114" s="26"/>
      <c r="S114" s="26"/>
    </row>
    <row r="115" spans="1:8" ht="12.75">
      <c r="A115" s="28"/>
      <c r="B115" s="29"/>
      <c r="C115" s="26"/>
      <c r="D115" s="26"/>
      <c r="E115" s="26"/>
      <c r="F115" s="26"/>
      <c r="G115" s="26"/>
      <c r="H115" s="26"/>
    </row>
    <row r="116" spans="1:8" ht="12.75">
      <c r="A116" s="26"/>
      <c r="B116" s="26"/>
      <c r="C116" s="26"/>
      <c r="D116" s="26"/>
      <c r="E116" s="26"/>
      <c r="F116" s="26"/>
      <c r="G116" s="26"/>
      <c r="H116" s="26"/>
    </row>
    <row r="117" ht="12.75">
      <c r="A117" s="1"/>
    </row>
    <row r="118" spans="1:8" ht="12" customHeight="1">
      <c r="A118" s="26"/>
      <c r="B118" s="26"/>
      <c r="C118" s="26"/>
      <c r="D118" s="26"/>
      <c r="E118" s="26"/>
      <c r="F118" s="26"/>
      <c r="G118" s="26"/>
      <c r="H118" s="26"/>
    </row>
    <row r="119" spans="1:8" ht="12" customHeight="1">
      <c r="A119" s="26"/>
      <c r="B119" s="26"/>
      <c r="C119" s="26"/>
      <c r="D119" s="26"/>
      <c r="E119" s="26"/>
      <c r="F119" s="26"/>
      <c r="G119" s="26"/>
      <c r="H119" s="26"/>
    </row>
    <row r="120" spans="1:8" ht="12" customHeight="1">
      <c r="A120" s="26"/>
      <c r="B120" s="26"/>
      <c r="C120" s="26"/>
      <c r="D120" s="26"/>
      <c r="E120" s="26"/>
      <c r="F120" s="26"/>
      <c r="G120" s="26"/>
      <c r="H120" s="26"/>
    </row>
    <row r="121" spans="1:8" ht="12" customHeight="1">
      <c r="A121" s="26"/>
      <c r="B121" s="26"/>
      <c r="C121" s="26"/>
      <c r="D121" s="26"/>
      <c r="E121" s="26"/>
      <c r="F121" s="26"/>
      <c r="G121" s="26"/>
      <c r="H121" s="26"/>
    </row>
    <row r="122" spans="1:8" ht="12" customHeight="1">
      <c r="A122" s="26"/>
      <c r="B122" s="26"/>
      <c r="C122" s="26"/>
      <c r="D122" s="26"/>
      <c r="E122" s="26"/>
      <c r="F122" s="26"/>
      <c r="G122" s="26"/>
      <c r="H122" s="26"/>
    </row>
    <row r="123" spans="1:8" ht="12" customHeight="1">
      <c r="A123" s="26"/>
      <c r="B123" s="26"/>
      <c r="C123" s="26"/>
      <c r="D123" s="26"/>
      <c r="E123" s="26"/>
      <c r="F123" s="26"/>
      <c r="G123" s="26"/>
      <c r="H123" s="26"/>
    </row>
    <row r="124" spans="1:8" ht="12" customHeight="1">
      <c r="A124" s="26"/>
      <c r="B124" s="26"/>
      <c r="C124" s="26"/>
      <c r="D124" s="26"/>
      <c r="E124" s="26"/>
      <c r="F124" s="26"/>
      <c r="G124" s="26"/>
      <c r="H124" s="26"/>
    </row>
    <row r="125" spans="1:8" ht="12" customHeight="1">
      <c r="A125" s="26"/>
      <c r="B125" s="26"/>
      <c r="C125" s="26"/>
      <c r="D125" s="26"/>
      <c r="E125" s="26"/>
      <c r="F125" s="26"/>
      <c r="G125" s="26"/>
      <c r="H125" s="26"/>
    </row>
    <row r="126" spans="1:8" ht="12" customHeight="1">
      <c r="A126" s="26"/>
      <c r="B126" s="26"/>
      <c r="C126" s="26"/>
      <c r="D126" s="26"/>
      <c r="E126" s="26"/>
      <c r="F126" s="26"/>
      <c r="G126" s="26"/>
      <c r="H126" s="26"/>
    </row>
    <row r="127" spans="1:8" ht="12" customHeight="1">
      <c r="A127" s="26"/>
      <c r="B127" s="26"/>
      <c r="C127" s="26"/>
      <c r="D127" s="26"/>
      <c r="E127" s="26"/>
      <c r="F127" s="26"/>
      <c r="G127" s="26"/>
      <c r="H127" s="26"/>
    </row>
    <row r="128" spans="1:8" ht="12" customHeight="1">
      <c r="A128" s="26"/>
      <c r="B128" s="26"/>
      <c r="C128" s="26"/>
      <c r="D128" s="26"/>
      <c r="E128" s="26"/>
      <c r="F128" s="26"/>
      <c r="G128" s="26"/>
      <c r="H128" s="26"/>
    </row>
    <row r="129" spans="1:8" ht="12" customHeight="1">
      <c r="A129" s="26"/>
      <c r="B129" s="26"/>
      <c r="C129" s="26"/>
      <c r="D129" s="26"/>
      <c r="E129" s="26"/>
      <c r="F129" s="26"/>
      <c r="G129" s="26"/>
      <c r="H129" s="26"/>
    </row>
    <row r="130" spans="1:8" ht="12" customHeight="1">
      <c r="A130" s="26"/>
      <c r="B130" s="26"/>
      <c r="C130" s="26"/>
      <c r="D130" s="26"/>
      <c r="E130" s="26"/>
      <c r="F130" s="26"/>
      <c r="G130" s="26"/>
      <c r="H130" s="26"/>
    </row>
    <row r="131" ht="12" customHeight="1"/>
    <row r="132" ht="12" customHeight="1">
      <c r="A132" s="1"/>
    </row>
    <row r="133" spans="1:8" ht="12" customHeight="1">
      <c r="A133" s="26"/>
      <c r="B133" s="26"/>
      <c r="C133" s="26"/>
      <c r="D133" s="26"/>
      <c r="E133" s="26"/>
      <c r="F133" s="26"/>
      <c r="G133" s="26"/>
      <c r="H133" s="26"/>
    </row>
    <row r="134" spans="1:8" ht="12" customHeight="1">
      <c r="A134" s="26"/>
      <c r="B134" s="26"/>
      <c r="C134" s="26"/>
      <c r="D134" s="26"/>
      <c r="E134" s="26"/>
      <c r="F134" s="26"/>
      <c r="G134" s="26"/>
      <c r="H134" s="26"/>
    </row>
    <row r="135" spans="1:8" ht="12" customHeight="1">
      <c r="A135" s="26"/>
      <c r="B135" s="26"/>
      <c r="C135" s="26"/>
      <c r="D135" s="26"/>
      <c r="E135" s="26"/>
      <c r="F135" s="26"/>
      <c r="G135" s="26"/>
      <c r="H135" s="26"/>
    </row>
    <row r="136" spans="1:8" ht="12" customHeight="1">
      <c r="A136" s="26"/>
      <c r="B136" s="26"/>
      <c r="C136" s="26"/>
      <c r="D136" s="26"/>
      <c r="E136" s="26"/>
      <c r="F136" s="26"/>
      <c r="G136" s="26"/>
      <c r="H136" s="26"/>
    </row>
    <row r="137" spans="1:8" ht="12" customHeight="1">
      <c r="A137" s="26"/>
      <c r="B137" s="26"/>
      <c r="C137" s="26"/>
      <c r="D137" s="26"/>
      <c r="E137" s="26"/>
      <c r="F137" s="26"/>
      <c r="G137" s="26"/>
      <c r="H137" s="26"/>
    </row>
    <row r="138" spans="1:8" ht="12" customHeight="1">
      <c r="A138" s="26"/>
      <c r="B138" s="26"/>
      <c r="C138" s="26"/>
      <c r="D138" s="26"/>
      <c r="E138" s="26"/>
      <c r="F138" s="26"/>
      <c r="G138" s="26"/>
      <c r="H138" s="26"/>
    </row>
    <row r="139" spans="1:8" ht="12" customHeight="1">
      <c r="A139" s="26"/>
      <c r="B139" s="26"/>
      <c r="C139" s="26"/>
      <c r="D139" s="26"/>
      <c r="E139" s="26"/>
      <c r="F139" s="26"/>
      <c r="G139" s="26"/>
      <c r="H139" s="26"/>
    </row>
    <row r="140" spans="1:8" ht="12" customHeight="1">
      <c r="A140" s="26"/>
      <c r="B140" s="26"/>
      <c r="C140" s="26"/>
      <c r="D140" s="26"/>
      <c r="E140" s="26"/>
      <c r="F140" s="26"/>
      <c r="G140" s="26"/>
      <c r="H140" s="26"/>
    </row>
    <row r="141" spans="1:8" ht="12" customHeight="1">
      <c r="A141" s="26"/>
      <c r="B141" s="26"/>
      <c r="C141" s="26"/>
      <c r="D141" s="26"/>
      <c r="E141" s="26"/>
      <c r="F141" s="26"/>
      <c r="G141" s="26"/>
      <c r="H141" s="26"/>
    </row>
    <row r="142" spans="1:8" ht="12" customHeight="1">
      <c r="A142" s="26"/>
      <c r="B142" s="26"/>
      <c r="C142" s="26"/>
      <c r="D142" s="26"/>
      <c r="E142" s="26"/>
      <c r="F142" s="26"/>
      <c r="G142" s="26"/>
      <c r="H142" s="26"/>
    </row>
    <row r="143" ht="12" customHeight="1"/>
    <row r="144" ht="12" customHeight="1">
      <c r="A144" s="1"/>
    </row>
    <row r="145" spans="1:8" ht="12" customHeight="1">
      <c r="A145" s="26"/>
      <c r="B145" s="26"/>
      <c r="C145" s="26"/>
      <c r="D145" s="26"/>
      <c r="E145" s="26"/>
      <c r="F145" s="26"/>
      <c r="G145" s="26"/>
      <c r="H145" s="26"/>
    </row>
    <row r="146" spans="1:8" ht="12" customHeight="1">
      <c r="A146" s="26"/>
      <c r="B146" s="26"/>
      <c r="C146" s="26"/>
      <c r="D146" s="26"/>
      <c r="E146" s="26"/>
      <c r="F146" s="26"/>
      <c r="G146" s="26"/>
      <c r="H146" s="26"/>
    </row>
    <row r="147" spans="1:8" ht="12" customHeight="1">
      <c r="A147" s="26"/>
      <c r="B147" s="26"/>
      <c r="C147" s="26"/>
      <c r="D147" s="26"/>
      <c r="E147" s="26"/>
      <c r="F147" s="26"/>
      <c r="G147" s="26"/>
      <c r="H147" s="26"/>
    </row>
    <row r="148" ht="12" customHeight="1"/>
    <row r="149" ht="12" customHeight="1">
      <c r="A149" s="1"/>
    </row>
    <row r="150" spans="1:8" ht="12" customHeight="1">
      <c r="A150" s="26"/>
      <c r="B150" s="26"/>
      <c r="C150" s="26"/>
      <c r="D150" s="26"/>
      <c r="E150" s="26"/>
      <c r="F150" s="26"/>
      <c r="G150" s="26"/>
      <c r="H150" s="26"/>
    </row>
    <row r="151" spans="1:8" ht="12" customHeight="1">
      <c r="A151" s="26"/>
      <c r="B151" s="26"/>
      <c r="C151" s="26"/>
      <c r="D151" s="26"/>
      <c r="E151" s="26"/>
      <c r="F151" s="26"/>
      <c r="G151" s="26"/>
      <c r="H151" s="26"/>
    </row>
    <row r="152" spans="1:8" ht="12" customHeight="1">
      <c r="A152" s="26"/>
      <c r="B152" s="26"/>
      <c r="C152" s="26"/>
      <c r="D152" s="26"/>
      <c r="E152" s="26"/>
      <c r="F152" s="26"/>
      <c r="G152" s="26"/>
      <c r="H152" s="26"/>
    </row>
    <row r="153" spans="1:8" ht="12" customHeight="1">
      <c r="A153" s="26"/>
      <c r="B153" s="26"/>
      <c r="C153" s="26"/>
      <c r="D153" s="26"/>
      <c r="E153" s="26"/>
      <c r="F153" s="26"/>
      <c r="G153" s="26"/>
      <c r="H153" s="26"/>
    </row>
    <row r="154" spans="1:8" ht="12" customHeight="1">
      <c r="A154" s="26"/>
      <c r="B154" s="26"/>
      <c r="C154" s="26"/>
      <c r="D154" s="26"/>
      <c r="E154" s="26"/>
      <c r="F154" s="26"/>
      <c r="G154" s="26"/>
      <c r="H154" s="26"/>
    </row>
    <row r="155" spans="1:8" ht="12" customHeight="1">
      <c r="A155" s="30"/>
      <c r="B155" s="26"/>
      <c r="C155" s="26"/>
      <c r="D155" s="26"/>
      <c r="E155" s="26"/>
      <c r="F155" s="26"/>
      <c r="G155" s="26"/>
      <c r="H155" s="26"/>
    </row>
    <row r="156" spans="1:8" ht="12" customHeight="1">
      <c r="A156" s="26"/>
      <c r="B156" s="26"/>
      <c r="C156" s="26"/>
      <c r="D156" s="26"/>
      <c r="E156" s="26"/>
      <c r="F156" s="26"/>
      <c r="G156" s="26"/>
      <c r="H156" s="26"/>
    </row>
    <row r="157" spans="1:8" ht="12" customHeight="1">
      <c r="A157" s="26"/>
      <c r="B157" s="26"/>
      <c r="C157" s="26"/>
      <c r="D157" s="26"/>
      <c r="E157" s="26"/>
      <c r="F157" s="26"/>
      <c r="G157" s="26"/>
      <c r="H157" s="26"/>
    </row>
    <row r="158" spans="1:8" ht="12" customHeight="1">
      <c r="A158" s="26"/>
      <c r="B158" s="26"/>
      <c r="C158" s="26"/>
      <c r="D158" s="26"/>
      <c r="E158" s="26"/>
      <c r="F158" s="26"/>
      <c r="G158" s="26"/>
      <c r="H158" s="26"/>
    </row>
    <row r="159" spans="1:8" ht="12" customHeight="1">
      <c r="A159" s="26"/>
      <c r="B159" s="26"/>
      <c r="C159" s="26"/>
      <c r="D159" s="26"/>
      <c r="E159" s="26"/>
      <c r="F159" s="26"/>
      <c r="G159" s="26"/>
      <c r="H159" s="26"/>
    </row>
    <row r="160" spans="1:8" ht="12" customHeight="1">
      <c r="A160" s="26"/>
      <c r="B160" s="26"/>
      <c r="C160" s="26"/>
      <c r="D160" s="26"/>
      <c r="E160" s="26"/>
      <c r="F160" s="26"/>
      <c r="G160" s="26"/>
      <c r="H160" s="26"/>
    </row>
    <row r="161" spans="1:8" ht="12" customHeight="1">
      <c r="A161" s="26"/>
      <c r="B161" s="26"/>
      <c r="C161" s="26"/>
      <c r="D161" s="26"/>
      <c r="E161" s="26"/>
      <c r="F161" s="26"/>
      <c r="G161" s="26"/>
      <c r="H161" s="26"/>
    </row>
    <row r="162" spans="1:8" ht="12" customHeight="1">
      <c r="A162" s="26"/>
      <c r="B162" s="26"/>
      <c r="C162" s="26"/>
      <c r="D162" s="26"/>
      <c r="E162" s="26"/>
      <c r="F162" s="26"/>
      <c r="G162" s="26"/>
      <c r="H162" s="26"/>
    </row>
    <row r="163" spans="1:8" ht="12" customHeight="1">
      <c r="A163" s="26"/>
      <c r="B163" s="26"/>
      <c r="C163" s="26"/>
      <c r="D163" s="26"/>
      <c r="E163" s="26"/>
      <c r="F163" s="26"/>
      <c r="G163" s="26"/>
      <c r="H163" s="26"/>
    </row>
    <row r="164" spans="1:8" ht="12" customHeight="1">
      <c r="A164" s="26"/>
      <c r="B164" s="26"/>
      <c r="C164" s="26"/>
      <c r="D164" s="26"/>
      <c r="E164" s="26"/>
      <c r="F164" s="26"/>
      <c r="G164" s="26"/>
      <c r="H164" s="26"/>
    </row>
    <row r="165" ht="12" customHeight="1"/>
    <row r="166" spans="1:2" ht="12" customHeight="1">
      <c r="A166" s="1"/>
      <c r="B166" s="31"/>
    </row>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sheetData>
  <mergeCells count="4">
    <mergeCell ref="A3:C3"/>
    <mergeCell ref="A21:H31"/>
    <mergeCell ref="A33:H35"/>
    <mergeCell ref="A37:H3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55"/>
  <sheetViews>
    <sheetView workbookViewId="0" topLeftCell="A1">
      <selection activeCell="A1" sqref="A1:B2"/>
    </sheetView>
  </sheetViews>
  <sheetFormatPr defaultColWidth="9.140625" defaultRowHeight="12.75"/>
  <cols>
    <col min="1" max="1" width="64.421875" style="2" customWidth="1"/>
    <col min="2" max="2" width="23.00390625" style="2" customWidth="1"/>
    <col min="3" max="4" width="9.140625" style="2" customWidth="1"/>
  </cols>
  <sheetData>
    <row r="1" spans="1:4" ht="12.75">
      <c r="A1" s="54" t="s">
        <v>1</v>
      </c>
      <c r="B1" s="54"/>
      <c r="C1" s="24"/>
      <c r="D1" s="24"/>
    </row>
    <row r="2" spans="1:4" ht="12.75">
      <c r="A2" s="54"/>
      <c r="B2" s="54"/>
      <c r="C2" s="24"/>
      <c r="D2" s="24"/>
    </row>
    <row r="3" spans="1:4" ht="12.75">
      <c r="A3" s="32"/>
      <c r="B3" s="32"/>
      <c r="C3" s="24"/>
      <c r="D3" s="24"/>
    </row>
    <row r="4" spans="1:4" ht="12.75">
      <c r="A4" s="33" t="s">
        <v>24</v>
      </c>
      <c r="B4" s="6" t="s">
        <v>25</v>
      </c>
      <c r="C4" s="22"/>
      <c r="D4" s="11"/>
    </row>
    <row r="5" spans="1:3" ht="12.75">
      <c r="A5" s="11"/>
      <c r="B5" s="34" t="s">
        <v>26</v>
      </c>
      <c r="C5" s="11"/>
    </row>
    <row r="7" spans="1:2" ht="14.25">
      <c r="A7" s="2" t="s">
        <v>27</v>
      </c>
      <c r="B7" s="15">
        <f>(1-(21.5/61.5))*1045.3</f>
        <v>679.869918699187</v>
      </c>
    </row>
    <row r="8" ht="12.75">
      <c r="B8" s="15"/>
    </row>
    <row r="9" spans="1:2" ht="14.25">
      <c r="A9" s="2" t="s">
        <v>28</v>
      </c>
      <c r="B9" s="15">
        <f>(1045.3-B7)*0.4</f>
        <v>146.1720325203252</v>
      </c>
    </row>
    <row r="10" ht="12.75">
      <c r="B10" s="15"/>
    </row>
    <row r="11" spans="1:2" ht="14.25">
      <c r="A11" s="2" t="s">
        <v>29</v>
      </c>
      <c r="B11" s="15">
        <f>(1460.3-915.1)*(1-52.6/92.3)</f>
        <v>234.5009750812567</v>
      </c>
    </row>
    <row r="12" spans="2:3" ht="12.75">
      <c r="B12" s="15"/>
      <c r="C12" s="35"/>
    </row>
    <row r="13" spans="1:2" ht="14.25">
      <c r="A13" s="2" t="s">
        <v>30</v>
      </c>
      <c r="B13" s="15">
        <f>(1460.3-915.1-B11)*0.4</f>
        <v>124.27960996749731</v>
      </c>
    </row>
    <row r="14" ht="12.75">
      <c r="B14" s="15"/>
    </row>
    <row r="15" spans="1:2" ht="14.25">
      <c r="A15" s="2" t="s">
        <v>31</v>
      </c>
      <c r="B15" s="15">
        <f>(1-51/92.3)*915.1</f>
        <v>409.4651137594799</v>
      </c>
    </row>
    <row r="16" ht="12.75">
      <c r="B16" s="15"/>
    </row>
    <row r="17" spans="1:2" ht="14.25">
      <c r="A17" s="2" t="s">
        <v>32</v>
      </c>
      <c r="B17" s="15">
        <f>(915.1-B15)*0.4</f>
        <v>202.25395449620805</v>
      </c>
    </row>
    <row r="18" ht="12.75">
      <c r="B18" s="15"/>
    </row>
    <row r="19" spans="1:2" ht="14.25">
      <c r="A19" s="2" t="s">
        <v>33</v>
      </c>
      <c r="B19" s="15">
        <f>(1-79/92.3)*631.5</f>
        <v>90.99620801733474</v>
      </c>
    </row>
    <row r="20" ht="12.75">
      <c r="B20" s="15"/>
    </row>
    <row r="21" spans="1:2" ht="14.25">
      <c r="A21" s="2" t="s">
        <v>34</v>
      </c>
      <c r="B21" s="15">
        <f>(631.5-B19)*0.4</f>
        <v>216.2015167930661</v>
      </c>
    </row>
    <row r="22" ht="12.75">
      <c r="B22" s="15"/>
    </row>
    <row r="23" spans="1:2" ht="14.25">
      <c r="A23" s="2" t="s">
        <v>35</v>
      </c>
      <c r="B23" s="15">
        <f>12*1.288847</f>
        <v>15.466164000000001</v>
      </c>
    </row>
    <row r="24" ht="12.75">
      <c r="B24" s="15"/>
    </row>
    <row r="25" spans="1:2" ht="14.25">
      <c r="A25" s="2" t="s">
        <v>36</v>
      </c>
      <c r="B25" s="15">
        <f>6.6*1.288847</f>
        <v>8.5063902</v>
      </c>
    </row>
    <row r="26" ht="12.75">
      <c r="B26" s="15"/>
    </row>
    <row r="27" spans="1:2" ht="14.25">
      <c r="A27" s="2" t="s">
        <v>37</v>
      </c>
      <c r="B27" s="15">
        <f>(1-(13.5/50))*0.3*146.9</f>
        <v>32.1711</v>
      </c>
    </row>
    <row r="28" ht="12.75">
      <c r="B28" s="15"/>
    </row>
    <row r="29" spans="1:2" ht="14.25">
      <c r="A29" s="2" t="s">
        <v>38</v>
      </c>
      <c r="B29" s="15">
        <f>0.5*113.4</f>
        <v>56.7</v>
      </c>
    </row>
    <row r="30" spans="1:4" ht="12.75">
      <c r="A30" s="11"/>
      <c r="B30" s="13"/>
      <c r="C30" s="11"/>
      <c r="D30" s="11"/>
    </row>
    <row r="31" spans="1:4" s="1" customFormat="1" ht="12.75">
      <c r="A31" s="36" t="s">
        <v>39</v>
      </c>
      <c r="B31" s="37">
        <f>SUM(B7:B30)</f>
        <v>2216.5829835343548</v>
      </c>
      <c r="C31" s="38"/>
      <c r="D31" s="38"/>
    </row>
    <row r="32" spans="1:2" ht="12.75">
      <c r="A32" s="38"/>
      <c r="B32" s="11"/>
    </row>
    <row r="33" spans="1:4" ht="12.75" customHeight="1">
      <c r="A33" s="55" t="s">
        <v>40</v>
      </c>
      <c r="B33" s="55"/>
      <c r="C33" s="39"/>
      <c r="D33" s="39"/>
    </row>
    <row r="34" spans="1:4" ht="12.75">
      <c r="A34" s="55"/>
      <c r="B34" s="55"/>
      <c r="C34" s="39"/>
      <c r="D34" s="39"/>
    </row>
    <row r="35" spans="1:4" ht="12.75">
      <c r="A35" s="55"/>
      <c r="B35" s="55"/>
      <c r="C35" s="39"/>
      <c r="D35" s="39"/>
    </row>
    <row r="36" spans="1:4" ht="12.75">
      <c r="A36" s="50"/>
      <c r="B36" s="50"/>
      <c r="C36" s="39"/>
      <c r="D36" s="39"/>
    </row>
    <row r="37" spans="1:4" ht="14.25">
      <c r="A37" s="53" t="s">
        <v>41</v>
      </c>
      <c r="B37" s="53"/>
      <c r="C37" s="25"/>
      <c r="D37" s="25"/>
    </row>
    <row r="38" spans="1:4" ht="14.25">
      <c r="A38" s="53"/>
      <c r="B38" s="53"/>
      <c r="C38" s="25"/>
      <c r="D38" s="25"/>
    </row>
    <row r="39" spans="1:4" ht="14.25">
      <c r="A39" s="53"/>
      <c r="B39" s="53"/>
      <c r="C39" s="25"/>
      <c r="D39" s="25"/>
    </row>
    <row r="40" spans="1:4" ht="25.5" customHeight="1">
      <c r="A40" s="53"/>
      <c r="B40" s="53"/>
      <c r="C40" s="25"/>
      <c r="D40" s="25"/>
    </row>
    <row r="41" spans="1:4" ht="14.25">
      <c r="A41" s="50"/>
      <c r="B41" s="50"/>
      <c r="C41" s="25"/>
      <c r="D41" s="25"/>
    </row>
    <row r="42" spans="1:4" ht="12.75">
      <c r="A42" s="53" t="s">
        <v>42</v>
      </c>
      <c r="B42" s="53"/>
      <c r="C42" s="26"/>
      <c r="D42" s="26"/>
    </row>
    <row r="43" spans="1:4" ht="12.75">
      <c r="A43" s="53"/>
      <c r="B43" s="53"/>
      <c r="C43" s="26"/>
      <c r="D43" s="26"/>
    </row>
    <row r="44" spans="1:4" ht="12.75">
      <c r="A44" s="53"/>
      <c r="B44" s="53"/>
      <c r="C44" s="26"/>
      <c r="D44" s="26"/>
    </row>
    <row r="45" spans="1:4" ht="12.75">
      <c r="A45" s="53"/>
      <c r="B45" s="53"/>
      <c r="C45" s="26"/>
      <c r="D45" s="26"/>
    </row>
    <row r="46" spans="1:4" ht="15.75" customHeight="1">
      <c r="A46" s="53"/>
      <c r="B46" s="53"/>
      <c r="C46" s="26"/>
      <c r="D46" s="26"/>
    </row>
    <row r="47" spans="1:3" ht="12.75">
      <c r="A47" s="50"/>
      <c r="B47" s="50"/>
      <c r="C47" s="26"/>
    </row>
    <row r="48" spans="1:4" ht="14.25">
      <c r="A48" s="52" t="s">
        <v>43</v>
      </c>
      <c r="B48" s="52"/>
      <c r="C48" s="25"/>
      <c r="D48" s="25"/>
    </row>
    <row r="49" spans="1:4" ht="14.25">
      <c r="A49" s="50"/>
      <c r="B49" s="50"/>
      <c r="C49" s="40"/>
      <c r="D49" s="40"/>
    </row>
    <row r="50" spans="1:4" ht="14.25">
      <c r="A50" s="52" t="s">
        <v>44</v>
      </c>
      <c r="B50" s="52"/>
      <c r="C50" s="25"/>
      <c r="D50" s="25"/>
    </row>
    <row r="51" spans="1:2" ht="12.75">
      <c r="A51" s="50"/>
      <c r="B51" s="50"/>
    </row>
    <row r="52" spans="1:4" ht="14.25">
      <c r="A52" s="52" t="s">
        <v>45</v>
      </c>
      <c r="B52" s="52"/>
      <c r="C52" s="25"/>
      <c r="D52" s="25"/>
    </row>
    <row r="53" spans="1:3" ht="12.75">
      <c r="A53" s="50"/>
      <c r="B53" s="50"/>
      <c r="C53" s="27"/>
    </row>
    <row r="54" spans="1:4" ht="14.25">
      <c r="A54" s="52" t="s">
        <v>46</v>
      </c>
      <c r="B54" s="52"/>
      <c r="C54" s="25"/>
      <c r="D54" s="25"/>
    </row>
    <row r="55" spans="1:4" ht="14.25">
      <c r="A55" s="52"/>
      <c r="B55" s="52"/>
      <c r="C55" s="25"/>
      <c r="D55" s="25"/>
    </row>
    <row r="56" spans="1:2" ht="12.75">
      <c r="A56" s="50"/>
      <c r="B56" s="50"/>
    </row>
    <row r="57" spans="1:4" ht="14.25">
      <c r="A57" s="52" t="s">
        <v>47</v>
      </c>
      <c r="B57" s="52"/>
      <c r="C57" s="25"/>
      <c r="D57" s="25"/>
    </row>
    <row r="58" spans="1:2" ht="12.75">
      <c r="A58" s="50"/>
      <c r="B58" s="50"/>
    </row>
    <row r="59" spans="1:4" ht="14.25">
      <c r="A59" s="52" t="s">
        <v>48</v>
      </c>
      <c r="B59" s="52"/>
      <c r="C59" s="25"/>
      <c r="D59" s="25"/>
    </row>
    <row r="60" spans="1:4" ht="14.25">
      <c r="A60" s="52"/>
      <c r="B60" s="52"/>
      <c r="C60" s="25"/>
      <c r="D60" s="25"/>
    </row>
    <row r="61" spans="1:4" ht="14.25">
      <c r="A61" s="52"/>
      <c r="B61" s="52"/>
      <c r="C61" s="25"/>
      <c r="D61" s="25"/>
    </row>
    <row r="62" spans="1:2" ht="12.75">
      <c r="A62" s="50"/>
      <c r="B62" s="50"/>
    </row>
    <row r="63" spans="1:4" ht="14.25">
      <c r="A63" s="52" t="s">
        <v>49</v>
      </c>
      <c r="B63" s="52"/>
      <c r="C63" s="25"/>
      <c r="D63" s="25"/>
    </row>
    <row r="64" spans="1:4" ht="14.25">
      <c r="A64" s="52"/>
      <c r="B64" s="52"/>
      <c r="C64" s="25"/>
      <c r="D64" s="25"/>
    </row>
    <row r="65" spans="1:2" ht="12.75">
      <c r="A65" s="50"/>
      <c r="B65" s="50"/>
    </row>
    <row r="66" spans="1:4" ht="12.75" customHeight="1">
      <c r="A66" s="51" t="s">
        <v>50</v>
      </c>
      <c r="B66" s="51"/>
      <c r="C66" s="42"/>
      <c r="D66" s="42"/>
    </row>
    <row r="67" spans="1:4" ht="12.75">
      <c r="A67" s="51"/>
      <c r="B67" s="51"/>
      <c r="C67" s="42"/>
      <c r="D67" s="42"/>
    </row>
    <row r="68" spans="1:4" ht="12.75">
      <c r="A68" s="51"/>
      <c r="B68" s="51"/>
      <c r="C68" s="42"/>
      <c r="D68" s="42"/>
    </row>
    <row r="69" spans="1:4" ht="12.75">
      <c r="A69" s="51"/>
      <c r="B69" s="51"/>
      <c r="C69" s="42"/>
      <c r="D69" s="42"/>
    </row>
    <row r="70" spans="1:4" ht="12.75">
      <c r="A70" s="51"/>
      <c r="B70" s="51"/>
      <c r="C70" s="42"/>
      <c r="D70" s="42"/>
    </row>
    <row r="71" spans="1:4" ht="12.75">
      <c r="A71" s="51"/>
      <c r="B71" s="51"/>
      <c r="C71" s="42"/>
      <c r="D71" s="42"/>
    </row>
    <row r="72" spans="1:4" ht="12.75">
      <c r="A72" s="41"/>
      <c r="B72" s="41"/>
      <c r="C72" s="42"/>
      <c r="D72" s="42"/>
    </row>
    <row r="73" spans="1:4" ht="12.75">
      <c r="A73" s="50"/>
      <c r="B73" s="50"/>
      <c r="C73" s="42"/>
      <c r="D73" s="42"/>
    </row>
    <row r="74" spans="1:4" ht="12.75">
      <c r="A74" s="49" t="s">
        <v>23</v>
      </c>
      <c r="B74" s="49"/>
      <c r="C74" s="43"/>
      <c r="D74" s="43"/>
    </row>
    <row r="75" spans="1:4" ht="12.75">
      <c r="A75" s="49"/>
      <c r="B75" s="49"/>
      <c r="C75" s="43"/>
      <c r="D75" s="43"/>
    </row>
    <row r="76" spans="1:4" ht="12.75">
      <c r="A76" s="49"/>
      <c r="B76" s="49"/>
      <c r="C76" s="43"/>
      <c r="D76" s="43"/>
    </row>
    <row r="77" spans="1:2" ht="12.75">
      <c r="A77" s="50"/>
      <c r="B77" s="50"/>
    </row>
    <row r="78" ht="12.75">
      <c r="A78" s="44"/>
    </row>
    <row r="105" ht="12.75">
      <c r="A105" s="26"/>
    </row>
    <row r="106" ht="12.75">
      <c r="A106" s="26"/>
    </row>
    <row r="107" ht="12.75">
      <c r="A107" s="26"/>
    </row>
    <row r="109" ht="12.75">
      <c r="A109" s="26"/>
    </row>
    <row r="110" ht="12.75">
      <c r="A110" s="26"/>
    </row>
    <row r="111" ht="12.75">
      <c r="A111" s="26"/>
    </row>
    <row r="112" ht="12.75">
      <c r="A112" s="26"/>
    </row>
    <row r="113" ht="12.75">
      <c r="A113" s="26"/>
    </row>
    <row r="114" ht="12.75">
      <c r="A114" s="26"/>
    </row>
    <row r="115" ht="12.75">
      <c r="A115" s="26"/>
    </row>
    <row r="116" ht="12.75">
      <c r="A116" s="26"/>
    </row>
    <row r="117" ht="12.75">
      <c r="A117" s="26"/>
    </row>
    <row r="118" ht="12.75">
      <c r="A118" s="26"/>
    </row>
    <row r="119" ht="12.75">
      <c r="A119" s="26"/>
    </row>
    <row r="120" ht="12.75">
      <c r="A120" s="26"/>
    </row>
    <row r="121" ht="12.75">
      <c r="A121" s="26"/>
    </row>
    <row r="124" ht="12.75">
      <c r="A124" s="26"/>
    </row>
    <row r="125" ht="12.75">
      <c r="A125" s="26"/>
    </row>
    <row r="126" ht="12.75">
      <c r="A126" s="26"/>
    </row>
    <row r="127" ht="12.75">
      <c r="A127" s="26"/>
    </row>
    <row r="128" ht="12.75">
      <c r="A128" s="26"/>
    </row>
    <row r="129" ht="12.75">
      <c r="A129" s="26"/>
    </row>
    <row r="130" ht="12.75">
      <c r="A130" s="26"/>
    </row>
    <row r="131" ht="12.75">
      <c r="A131" s="26"/>
    </row>
    <row r="132" ht="12.75">
      <c r="A132" s="26"/>
    </row>
    <row r="133" ht="12.75">
      <c r="A133" s="26"/>
    </row>
    <row r="136" ht="12.75">
      <c r="A136" s="26"/>
    </row>
    <row r="137" ht="12.75">
      <c r="A137" s="26"/>
    </row>
    <row r="138" ht="12.75">
      <c r="A138" s="26"/>
    </row>
    <row r="141" ht="12.75">
      <c r="A141" s="26"/>
    </row>
    <row r="142" ht="12.75">
      <c r="A142" s="26"/>
    </row>
    <row r="143" ht="12.75">
      <c r="A143" s="26"/>
    </row>
    <row r="144" ht="12.75">
      <c r="A144" s="26"/>
    </row>
    <row r="145" ht="12.75">
      <c r="A145" s="26"/>
    </row>
    <row r="146" ht="12.75">
      <c r="A146" s="26"/>
    </row>
    <row r="147" ht="12.75">
      <c r="A147" s="26"/>
    </row>
    <row r="148" ht="12.75">
      <c r="A148" s="26"/>
    </row>
    <row r="149" ht="12.75">
      <c r="A149" s="26"/>
    </row>
    <row r="150" ht="12.75">
      <c r="A150" s="26"/>
    </row>
    <row r="151" ht="12.75">
      <c r="A151" s="26"/>
    </row>
    <row r="152" ht="12.75">
      <c r="A152" s="26"/>
    </row>
    <row r="153" ht="12.75">
      <c r="A153" s="26"/>
    </row>
    <row r="154" ht="12.75">
      <c r="A154" s="26"/>
    </row>
    <row r="155" ht="12.75">
      <c r="A155" s="26"/>
    </row>
  </sheetData>
  <mergeCells count="25">
    <mergeCell ref="A1:B2"/>
    <mergeCell ref="A33:B35"/>
    <mergeCell ref="A36:B36"/>
    <mergeCell ref="A37:B40"/>
    <mergeCell ref="A41:B41"/>
    <mergeCell ref="A42:B46"/>
    <mergeCell ref="A47:B47"/>
    <mergeCell ref="A48:B48"/>
    <mergeCell ref="A49:B49"/>
    <mergeCell ref="A50:B50"/>
    <mergeCell ref="A51:B51"/>
    <mergeCell ref="A52:B52"/>
    <mergeCell ref="A53:B53"/>
    <mergeCell ref="A54:B55"/>
    <mergeCell ref="A56:B56"/>
    <mergeCell ref="A57:B57"/>
    <mergeCell ref="A58:B58"/>
    <mergeCell ref="A59:B61"/>
    <mergeCell ref="A62:B62"/>
    <mergeCell ref="A63:B64"/>
    <mergeCell ref="A77:B77"/>
    <mergeCell ref="A65:B65"/>
    <mergeCell ref="A66:B71"/>
    <mergeCell ref="A73:B73"/>
    <mergeCell ref="A74:B7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56" t="s">
        <v>51</v>
      </c>
      <c r="B1" s="56"/>
    </row>
    <row r="3" spans="1:2" ht="12.75">
      <c r="A3" s="57" t="s">
        <v>52</v>
      </c>
      <c r="B3" s="58" t="s">
        <v>53</v>
      </c>
    </row>
    <row r="4" ht="12.75">
      <c r="B4" s="59" t="s">
        <v>54</v>
      </c>
    </row>
    <row r="5" ht="12.75">
      <c r="B5" s="60"/>
    </row>
    <row r="6" spans="1:3" ht="12.75">
      <c r="A6" t="s">
        <v>55</v>
      </c>
      <c r="B6" s="60">
        <f>68112*0.12/0.4</f>
        <v>20433.6</v>
      </c>
      <c r="C6" s="60"/>
    </row>
    <row r="7" spans="1:3" ht="12.75">
      <c r="A7" t="s">
        <v>56</v>
      </c>
      <c r="B7" s="60">
        <f>B6</f>
        <v>20433.6</v>
      </c>
      <c r="C7" s="60"/>
    </row>
    <row r="8" spans="1:2" ht="12.75">
      <c r="A8" t="s">
        <v>57</v>
      </c>
      <c r="B8" s="60">
        <f>47478-(B7+B6)</f>
        <v>6610.800000000003</v>
      </c>
    </row>
    <row r="9" spans="1:3" ht="12.75">
      <c r="A9" t="s">
        <v>58</v>
      </c>
      <c r="B9" s="60">
        <f>SUM(B10:B13)</f>
        <v>30793.550600000002</v>
      </c>
      <c r="C9" s="60"/>
    </row>
    <row r="10" spans="1:3" ht="12.75">
      <c r="A10" s="61" t="s">
        <v>59</v>
      </c>
      <c r="B10" s="62">
        <f>122966*0.32*0.3</f>
        <v>11804.736</v>
      </c>
      <c r="C10" s="60"/>
    </row>
    <row r="11" spans="1:3" ht="12.75">
      <c r="A11" s="61" t="s">
        <v>60</v>
      </c>
      <c r="B11" s="62">
        <f>122966*0.23*0.19</f>
        <v>5373.6142</v>
      </c>
      <c r="C11" s="60"/>
    </row>
    <row r="12" spans="1:3" ht="12.75">
      <c r="A12" s="61" t="s">
        <v>61</v>
      </c>
      <c r="B12" s="62">
        <f>122966*0.42*0.07</f>
        <v>3615.2004000000006</v>
      </c>
      <c r="C12" s="60"/>
    </row>
    <row r="13" spans="1:6" ht="12.75">
      <c r="A13" s="63" t="s">
        <v>62</v>
      </c>
      <c r="B13" s="62">
        <v>10000</v>
      </c>
      <c r="C13" s="60"/>
      <c r="F13" s="64"/>
    </row>
    <row r="14" spans="1:3" ht="12.75">
      <c r="A14" s="65" t="s">
        <v>63</v>
      </c>
      <c r="B14" s="66">
        <f>(109694*0.8)-9100</f>
        <v>78655.20000000001</v>
      </c>
      <c r="C14" s="60"/>
    </row>
    <row r="15" spans="1:3" ht="12.75">
      <c r="A15" s="65"/>
      <c r="B15" s="67"/>
      <c r="C15" s="60"/>
    </row>
    <row r="16" spans="1:2" ht="12.75">
      <c r="A16" s="68" t="s">
        <v>64</v>
      </c>
      <c r="B16" s="69">
        <f>SUM(B6:B9,B14)</f>
        <v>156926.75060000003</v>
      </c>
    </row>
    <row r="17" spans="1:2" ht="12.75">
      <c r="A17" s="70"/>
      <c r="B17" s="67"/>
    </row>
    <row r="18" ht="12.75">
      <c r="B18" s="60"/>
    </row>
    <row r="19" spans="1:2" ht="12.75">
      <c r="A19" s="1" t="s">
        <v>65</v>
      </c>
      <c r="B19" s="60"/>
    </row>
    <row r="20" ht="12.75">
      <c r="B20" s="60"/>
    </row>
    <row r="21" spans="1:3" s="65" customFormat="1" ht="12.75">
      <c r="A21" s="71" t="s">
        <v>66</v>
      </c>
      <c r="B21" s="67">
        <v>138156</v>
      </c>
      <c r="C21" s="67"/>
    </row>
    <row r="22" spans="1:2" ht="12.75">
      <c r="A22" s="65" t="s">
        <v>67</v>
      </c>
      <c r="B22" s="66">
        <f>B6+B7+B8+B9+B14</f>
        <v>156926.75060000003</v>
      </c>
    </row>
    <row r="23" spans="1:3" s="65" customFormat="1" ht="12.75">
      <c r="A23" s="72" t="s">
        <v>68</v>
      </c>
      <c r="B23" s="69">
        <f>B21-B22</f>
        <v>-18770.75060000003</v>
      </c>
      <c r="C23" s="67"/>
    </row>
    <row r="24" spans="1:3" s="65" customFormat="1" ht="12.75">
      <c r="A24" s="71"/>
      <c r="B24" s="67"/>
      <c r="C24" s="67"/>
    </row>
    <row r="25" ht="12.75">
      <c r="B25" s="67"/>
    </row>
    <row r="26" spans="1:6" ht="94.5" customHeight="1">
      <c r="A26" s="73" t="s">
        <v>70</v>
      </c>
      <c r="B26" s="73"/>
      <c r="C26" s="74"/>
      <c r="D26" s="74"/>
      <c r="E26" s="74"/>
      <c r="F26" s="74"/>
    </row>
    <row r="27" spans="1:6" ht="12.75" customHeight="1">
      <c r="A27" s="74"/>
      <c r="B27" s="74"/>
      <c r="C27" s="74"/>
      <c r="D27" s="74"/>
      <c r="E27" s="74"/>
      <c r="F27" s="74"/>
    </row>
    <row r="28" spans="1:8" ht="44.25" customHeight="1">
      <c r="A28" s="49" t="s">
        <v>69</v>
      </c>
      <c r="B28" s="49"/>
      <c r="C28" s="43"/>
      <c r="D28" s="43"/>
      <c r="E28" s="43"/>
      <c r="F28" s="43"/>
      <c r="G28" s="43"/>
      <c r="H28" s="43"/>
    </row>
    <row r="29" spans="1:8" ht="12.75">
      <c r="A29" s="43"/>
      <c r="B29" s="43"/>
      <c r="C29" s="43"/>
      <c r="D29" s="43"/>
      <c r="E29" s="43"/>
      <c r="F29" s="43"/>
      <c r="G29" s="43"/>
      <c r="H29" s="43"/>
    </row>
    <row r="30" spans="1:8" ht="12.75">
      <c r="A30" s="43"/>
      <c r="B30" s="43"/>
      <c r="C30" s="43"/>
      <c r="D30" s="43"/>
      <c r="E30" s="43"/>
      <c r="F30" s="43"/>
      <c r="G30" s="43"/>
      <c r="H30" s="43"/>
    </row>
    <row r="31" spans="1:6" ht="12.75">
      <c r="A31" s="74"/>
      <c r="B31" s="74"/>
      <c r="C31" s="74"/>
      <c r="D31" s="74"/>
      <c r="E31" s="74"/>
      <c r="F31" s="74"/>
    </row>
    <row r="32" spans="1:6" ht="12.75">
      <c r="A32" s="74"/>
      <c r="B32" s="74"/>
      <c r="C32" s="74"/>
      <c r="D32" s="74"/>
      <c r="E32" s="74"/>
      <c r="F32" s="74"/>
    </row>
    <row r="33" spans="1:6" ht="12.75">
      <c r="A33" s="74"/>
      <c r="B33" s="74"/>
      <c r="C33" s="74"/>
      <c r="D33" s="74"/>
      <c r="E33" s="74"/>
      <c r="F33" s="74"/>
    </row>
    <row r="34" spans="1:6" ht="12.75">
      <c r="A34" s="74"/>
      <c r="B34" s="74"/>
      <c r="C34" s="74"/>
      <c r="D34" s="74"/>
      <c r="E34" s="74"/>
      <c r="F34" s="74"/>
    </row>
    <row r="35" spans="1:6" ht="12.75">
      <c r="A35" s="74"/>
      <c r="B35" s="74"/>
      <c r="C35" s="74"/>
      <c r="D35" s="74"/>
      <c r="E35" s="74"/>
      <c r="F35" s="74"/>
    </row>
    <row r="36" spans="1:6" ht="12.75">
      <c r="A36" s="74"/>
      <c r="B36" s="74"/>
      <c r="C36" s="74"/>
      <c r="D36" s="74"/>
      <c r="E36" s="74"/>
      <c r="F36" s="74"/>
    </row>
    <row r="37" spans="1:6" ht="17.25" customHeight="1">
      <c r="A37" s="74"/>
      <c r="B37" s="74"/>
      <c r="C37" s="74"/>
      <c r="D37" s="74"/>
      <c r="E37" s="74"/>
      <c r="F37" s="74"/>
    </row>
  </sheetData>
  <mergeCells count="3">
    <mergeCell ref="A26:B26"/>
    <mergeCell ref="A28:B28"/>
    <mergeCell ref="A1:B1"/>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2009-09-24T15:51:28Z</cp:lastPrinted>
  <dcterms:created xsi:type="dcterms:W3CDTF">2009-09-14T19:42:04Z</dcterms:created>
  <dcterms:modified xsi:type="dcterms:W3CDTF">2009-09-24T16:02:28Z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